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Professionel\2025_CIVIL_709\Module_7\"/>
    </mc:Choice>
  </mc:AlternateContent>
  <xr:revisionPtr revIDLastSave="0" documentId="13_ncr:1_{CCD72BE8-3788-472E-AC2D-65EABAE59C72}" xr6:coauthVersionLast="47" xr6:coauthVersionMax="47" xr10:uidLastSave="{00000000-0000-0000-0000-000000000000}"/>
  <bookViews>
    <workbookView xWindow="5340" yWindow="2290" windowWidth="28800" windowHeight="15370" xr2:uid="{D94254FD-5B84-42CF-A647-51DF0D64C0A4}"/>
  </bookViews>
  <sheets>
    <sheet name="ULS - Characteristic" sheetId="6" r:id="rId1"/>
  </sheets>
  <definedNames>
    <definedName name="solver_adj" localSheetId="0" hidden="1">'ULS - Characteristic'!$I$10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'ULS - Characteristic'!$I$10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'ULS - Characteristic'!$M$19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hs1" localSheetId="0" hidden="1">0</definedName>
    <definedName name="solver_rlx" localSheetId="0" hidden="1">1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6" l="1"/>
  <c r="K13" i="6"/>
  <c r="M13" i="6"/>
  <c r="J18" i="6"/>
  <c r="J16" i="6"/>
  <c r="I18" i="6"/>
  <c r="I12" i="6"/>
  <c r="I13" i="6"/>
  <c r="I17" i="6"/>
  <c r="A17" i="6"/>
  <c r="K16" i="6"/>
  <c r="M16" i="6"/>
  <c r="O16" i="6"/>
  <c r="J14" i="6"/>
  <c r="K14" i="6"/>
  <c r="K12" i="6"/>
  <c r="I16" i="6"/>
  <c r="D16" i="6"/>
  <c r="D13" i="6"/>
  <c r="G6" i="6"/>
  <c r="O7" i="6"/>
  <c r="O5" i="6"/>
  <c r="M7" i="6"/>
  <c r="L5" i="6"/>
  <c r="G5" i="6"/>
  <c r="A16" i="6"/>
  <c r="A14" i="6"/>
  <c r="A12" i="6"/>
  <c r="A13" i="6"/>
  <c r="O13" i="6"/>
  <c r="K18" i="6"/>
  <c r="M18" i="6"/>
  <c r="O18" i="6"/>
  <c r="M12" i="6"/>
  <c r="M19" i="6"/>
  <c r="O12" i="6"/>
  <c r="O19" i="6"/>
</calcChain>
</file>

<file path=xl/sharedStrings.xml><?xml version="1.0" encoding="utf-8"?>
<sst xmlns="http://schemas.openxmlformats.org/spreadsheetml/2006/main" count="74" uniqueCount="66">
  <si>
    <t>x</t>
  </si>
  <si>
    <t>[mm]</t>
  </si>
  <si>
    <t>[kN.m/m]</t>
  </si>
  <si>
    <r>
      <t>S</t>
    </r>
    <r>
      <rPr>
        <sz val="10"/>
        <rFont val="Arial"/>
        <family val="2"/>
      </rPr>
      <t>N</t>
    </r>
  </si>
  <si>
    <r>
      <t>[mm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/m]</t>
    </r>
  </si>
  <si>
    <t>s[mm]</t>
  </si>
  <si>
    <r>
      <t xml:space="preserve">Æ </t>
    </r>
    <r>
      <rPr>
        <sz val="10"/>
        <rFont val="Arial"/>
        <family val="2"/>
      </rPr>
      <t>[mm]</t>
    </r>
  </si>
  <si>
    <r>
      <t>e</t>
    </r>
    <r>
      <rPr>
        <vertAlign val="subscript"/>
        <sz val="10"/>
        <rFont val="Arial"/>
        <family val="2"/>
      </rPr>
      <t>U</t>
    </r>
    <r>
      <rPr>
        <sz val="10"/>
        <rFont val="Arial"/>
        <family val="2"/>
      </rPr>
      <t xml:space="preserve"> [‰]</t>
    </r>
  </si>
  <si>
    <t>c [mm]</t>
  </si>
  <si>
    <r>
      <t>e</t>
    </r>
    <r>
      <rPr>
        <sz val="10"/>
        <rFont val="Arial"/>
        <family val="2"/>
      </rPr>
      <t xml:space="preserve"> [‰]</t>
    </r>
  </si>
  <si>
    <r>
      <t xml:space="preserve">s </t>
    </r>
    <r>
      <rPr>
        <sz val="10"/>
        <rFont val="Arial"/>
        <family val="2"/>
      </rPr>
      <t>[Mpa]</t>
    </r>
  </si>
  <si>
    <r>
      <t>e</t>
    </r>
    <r>
      <rPr>
        <vertAlign val="subscript"/>
        <sz val="8"/>
        <rFont val="Arial"/>
        <family val="2"/>
      </rPr>
      <t>U,elast</t>
    </r>
    <r>
      <rPr>
        <sz val="8"/>
        <rFont val="Arial"/>
        <family val="2"/>
      </rPr>
      <t xml:space="preserve"> [‰]</t>
    </r>
  </si>
  <si>
    <r>
      <t>e</t>
    </r>
    <r>
      <rPr>
        <vertAlign val="subscript"/>
        <sz val="8"/>
        <rFont val="Arial"/>
        <family val="2"/>
      </rPr>
      <t>b,elast</t>
    </r>
    <r>
      <rPr>
        <sz val="8"/>
        <rFont val="Arial"/>
        <family val="2"/>
      </rPr>
      <t xml:space="preserve"> [‰]</t>
    </r>
  </si>
  <si>
    <t>Interface</t>
  </si>
  <si>
    <t>[kN/m]</t>
  </si>
  <si>
    <r>
      <t>h</t>
    </r>
    <r>
      <rPr>
        <vertAlign val="subscript"/>
        <sz val="10"/>
        <rFont val="Arial"/>
        <family val="2"/>
      </rPr>
      <t>U</t>
    </r>
  </si>
  <si>
    <r>
      <t>A</t>
    </r>
    <r>
      <rPr>
        <vertAlign val="subscript"/>
        <sz val="10"/>
        <rFont val="Arial"/>
        <family val="2"/>
      </rPr>
      <t>s,U</t>
    </r>
  </si>
  <si>
    <r>
      <t>d</t>
    </r>
    <r>
      <rPr>
        <vertAlign val="subscript"/>
        <sz val="10"/>
        <rFont val="Arial"/>
        <family val="2"/>
      </rPr>
      <t>U</t>
    </r>
  </si>
  <si>
    <r>
      <t>d</t>
    </r>
    <r>
      <rPr>
        <vertAlign val="subscript"/>
        <sz val="10"/>
        <rFont val="Arial"/>
        <family val="2"/>
      </rPr>
      <t>s,U</t>
    </r>
  </si>
  <si>
    <r>
      <t>d</t>
    </r>
    <r>
      <rPr>
        <vertAlign val="subscript"/>
        <sz val="10"/>
        <rFont val="Arial"/>
        <family val="2"/>
      </rPr>
      <t>s,ct</t>
    </r>
  </si>
  <si>
    <r>
      <t>d</t>
    </r>
    <r>
      <rPr>
        <vertAlign val="subscript"/>
        <sz val="10"/>
        <rFont val="Arial"/>
        <family val="2"/>
      </rPr>
      <t>s,cc</t>
    </r>
  </si>
  <si>
    <r>
      <t>x</t>
    </r>
    <r>
      <rPr>
        <vertAlign val="subscript"/>
        <sz val="10"/>
        <rFont val="Arial"/>
        <family val="2"/>
      </rPr>
      <t>n-n</t>
    </r>
  </si>
  <si>
    <r>
      <t>F</t>
    </r>
    <r>
      <rPr>
        <vertAlign val="subscript"/>
        <sz val="10"/>
        <rFont val="Arial"/>
        <family val="2"/>
      </rPr>
      <t>U,t</t>
    </r>
  </si>
  <si>
    <r>
      <t>F</t>
    </r>
    <r>
      <rPr>
        <vertAlign val="subscript"/>
        <sz val="10"/>
        <rFont val="Arial"/>
        <family val="2"/>
      </rPr>
      <t>s,U</t>
    </r>
  </si>
  <si>
    <r>
      <t>F</t>
    </r>
    <r>
      <rPr>
        <vertAlign val="subscript"/>
        <sz val="10"/>
        <rFont val="Arial"/>
        <family val="2"/>
      </rPr>
      <t>s,ct</t>
    </r>
  </si>
  <si>
    <r>
      <t>F</t>
    </r>
    <r>
      <rPr>
        <vertAlign val="subscript"/>
        <sz val="10"/>
        <rFont val="Arial"/>
        <family val="2"/>
      </rPr>
      <t>cc</t>
    </r>
  </si>
  <si>
    <t xml:space="preserve">Resisting moment </t>
  </si>
  <si>
    <t>Hybrid R-UHPFRC / RC member</t>
  </si>
  <si>
    <t>Input values</t>
  </si>
  <si>
    <t>Calculated values</t>
  </si>
  <si>
    <t>UHPFRC</t>
  </si>
  <si>
    <t>Concrete</t>
  </si>
  <si>
    <r>
      <t>e</t>
    </r>
    <r>
      <rPr>
        <vertAlign val="subscript"/>
        <sz val="10"/>
        <rFont val="Arial"/>
        <family val="2"/>
      </rPr>
      <t>S max</t>
    </r>
    <r>
      <rPr>
        <sz val="10"/>
        <rFont val="Arial"/>
        <family val="2"/>
      </rPr>
      <t xml:space="preserve"> [‰]</t>
    </r>
  </si>
  <si>
    <t>mU,t</t>
  </si>
  <si>
    <t>ms,U</t>
  </si>
  <si>
    <t>ms,ct</t>
  </si>
  <si>
    <t>mcc</t>
  </si>
  <si>
    <t>Tension UHPFRC</t>
  </si>
  <si>
    <t>Tension As, UHPFRC</t>
  </si>
  <si>
    <t>Tension As, concrete</t>
  </si>
  <si>
    <t>Compression, concrete</t>
  </si>
  <si>
    <r>
      <t>f</t>
    </r>
    <r>
      <rPr>
        <vertAlign val="subscript"/>
        <sz val="10"/>
        <rFont val="Arial"/>
        <family val="2"/>
      </rPr>
      <t>Utuk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</si>
  <si>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Utud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</si>
  <si>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U,t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</si>
  <si>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[MPa]</t>
    </r>
  </si>
  <si>
    <t>Partial safety factors</t>
  </si>
  <si>
    <t>Steel</t>
  </si>
  <si>
    <r>
      <rPr>
        <sz val="10"/>
        <rFont val="Symbol"/>
        <family val="1"/>
        <charset val="2"/>
      </rPr>
      <t>g</t>
    </r>
    <r>
      <rPr>
        <vertAlign val="subscript"/>
        <sz val="10"/>
        <rFont val="Arial"/>
        <family val="2"/>
      </rPr>
      <t>U</t>
    </r>
  </si>
  <si>
    <r>
      <t>g</t>
    </r>
    <r>
      <rPr>
        <vertAlign val="subscript"/>
        <sz val="10"/>
        <rFont val="Calibri"/>
        <family val="2"/>
      </rPr>
      <t>s</t>
    </r>
  </si>
  <si>
    <r>
      <t>g</t>
    </r>
    <r>
      <rPr>
        <vertAlign val="subscript"/>
        <sz val="10"/>
        <rFont val="Calibri"/>
        <family val="2"/>
      </rPr>
      <t>c</t>
    </r>
  </si>
  <si>
    <r>
      <rPr>
        <sz val="10"/>
        <rFont val="Symbol"/>
        <family val="1"/>
        <charset val="2"/>
      </rPr>
      <t>h</t>
    </r>
    <r>
      <rPr>
        <vertAlign val="subscript"/>
        <sz val="10"/>
        <rFont val="Arial"/>
        <family val="2"/>
      </rPr>
      <t>k</t>
    </r>
  </si>
  <si>
    <r>
      <t>A</t>
    </r>
    <r>
      <rPr>
        <vertAlign val="subscript"/>
        <sz val="10"/>
        <rFont val="Arial"/>
        <family val="2"/>
      </rPr>
      <t>sU</t>
    </r>
    <r>
      <rPr>
        <sz val="10"/>
        <rFont val="Arial"/>
        <family val="2"/>
      </rPr>
      <t xml:space="preserve"> UHPFRC</t>
    </r>
  </si>
  <si>
    <t>(CT2052 SIA)</t>
  </si>
  <si>
    <t>Resolution position neutral axis by  EXCEL SOLVER</t>
  </si>
  <si>
    <r>
      <t>A</t>
    </r>
    <r>
      <rPr>
        <vertAlign val="subscript"/>
        <sz val="10"/>
        <rFont val="Arial"/>
        <family val="2"/>
      </rPr>
      <t>sc, act</t>
    </r>
    <r>
      <rPr>
        <sz val="10"/>
        <rFont val="Arial"/>
        <family val="2"/>
      </rPr>
      <t xml:space="preserve"> concrete</t>
    </r>
  </si>
  <si>
    <r>
      <t>A</t>
    </r>
    <r>
      <rPr>
        <vertAlign val="subscript"/>
        <sz val="10"/>
        <rFont val="Arial"/>
        <family val="2"/>
      </rPr>
      <t>s,ct</t>
    </r>
    <r>
      <rPr>
        <sz val="10"/>
        <rFont val="Arial"/>
        <family val="2"/>
      </rPr>
      <t xml:space="preserve">, </t>
    </r>
    <r>
      <rPr>
        <vertAlign val="subscript"/>
        <sz val="10"/>
        <rFont val="Arial"/>
        <family val="2"/>
      </rPr>
      <t>act</t>
    </r>
  </si>
  <si>
    <r>
      <t>f</t>
    </r>
    <r>
      <rPr>
        <vertAlign val="subscript"/>
        <sz val="10"/>
        <rFont val="Arial"/>
        <family val="2"/>
      </rPr>
      <t>sk(act)</t>
    </r>
    <r>
      <rPr>
        <sz val="10"/>
        <rFont val="Arial"/>
        <family val="2"/>
      </rPr>
      <t xml:space="preserve"> [MPa]</t>
    </r>
  </si>
  <si>
    <r>
      <t>m</t>
    </r>
    <r>
      <rPr>
        <b/>
        <vertAlign val="subscript"/>
        <sz val="10"/>
        <rFont val="Arial"/>
        <family val="2"/>
      </rPr>
      <t>R,1</t>
    </r>
    <r>
      <rPr>
        <b/>
        <sz val="10"/>
        <rFont val="Arial"/>
        <family val="2"/>
      </rPr>
      <t xml:space="preserve">, </t>
    </r>
    <r>
      <rPr>
        <b/>
        <vertAlign val="subscript"/>
        <sz val="10"/>
        <rFont val="Arial"/>
        <family val="2"/>
      </rPr>
      <t>act</t>
    </r>
  </si>
  <si>
    <r>
      <t>h</t>
    </r>
    <r>
      <rPr>
        <vertAlign val="subscript"/>
        <sz val="10"/>
        <rFont val="Arial"/>
        <family val="2"/>
      </rPr>
      <t>c</t>
    </r>
    <r>
      <rPr>
        <sz val="10"/>
        <rFont val="Arial"/>
        <family val="2"/>
      </rPr>
      <t>,</t>
    </r>
    <r>
      <rPr>
        <vertAlign val="subscript"/>
        <sz val="10"/>
        <rFont val="Arial"/>
        <family val="2"/>
      </rPr>
      <t>act</t>
    </r>
  </si>
  <si>
    <r>
      <t>f</t>
    </r>
    <r>
      <rPr>
        <vertAlign val="subscript"/>
        <sz val="10"/>
        <rFont val="Arial"/>
        <family val="2"/>
      </rPr>
      <t>ck,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</si>
  <si>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cd,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</si>
  <si>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sd(act)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</si>
  <si>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 xml:space="preserve"> [MPa]</t>
    </r>
  </si>
  <si>
    <t>Neutral axis</t>
  </si>
  <si>
    <t>Seek "I10" so that "M19"=0</t>
  </si>
  <si>
    <t>Exe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</si>
</sst>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6">
    <font>
      <sz val="10"/>
      <name val="Arial"/>
    </font>
    <font>
      <b/>
      <sz val="12"/>
      <name val="Arial"/>
      <family val="2"/>
    </font>
    <font>
      <sz val="10"/>
      <name val="Symbol"/>
      <family val="1"/>
      <charset val="2"/>
    </font>
    <font>
      <vertAlign val="superscript"/>
      <sz val="10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b/>
      <sz val="10"/>
      <color indexed="10"/>
      <name val="Arial"/>
      <family val="2"/>
    </font>
    <font>
      <sz val="8"/>
      <name val="Symbol"/>
      <family val="1"/>
      <charset val="2"/>
    </font>
    <font>
      <sz val="8"/>
      <name val="Arial"/>
      <family val="2"/>
    </font>
    <font>
      <vertAlign val="subscript"/>
      <sz val="8"/>
      <name val="Arial"/>
      <family val="2"/>
    </font>
    <font>
      <sz val="10"/>
      <name val="Arial"/>
      <family val="1"/>
      <charset val="2"/>
    </font>
    <font>
      <vertAlign val="subscript"/>
      <sz val="10"/>
      <name val="Calibri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/>
    <xf numFmtId="0" fontId="0" fillId="2" borderId="0" xfId="0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right"/>
    </xf>
    <xf numFmtId="165" fontId="0" fillId="3" borderId="0" xfId="0" applyNumberFormat="1" applyFill="1" applyAlignment="1">
      <alignment horizontal="center"/>
    </xf>
    <xf numFmtId="0" fontId="0" fillId="0" borderId="7" xfId="0" applyBorder="1"/>
    <xf numFmtId="0" fontId="0" fillId="0" borderId="6" xfId="0" applyBorder="1" applyAlignment="1">
      <alignment horizontal="left"/>
    </xf>
    <xf numFmtId="165" fontId="0" fillId="2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7" xfId="0" applyNumberForma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7" fillId="0" borderId="3" xfId="0" applyFont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165" fontId="0" fillId="0" borderId="0" xfId="0" applyNumberFormat="1"/>
    <xf numFmtId="0" fontId="0" fillId="0" borderId="6" xfId="0" applyBorder="1" applyAlignment="1">
      <alignment horizontal="right"/>
    </xf>
    <xf numFmtId="165" fontId="0" fillId="4" borderId="7" xfId="0" applyNumberForma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7" xfId="0" applyNumberFormat="1" applyBorder="1"/>
    <xf numFmtId="165" fontId="0" fillId="3" borderId="4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0" fontId="0" fillId="6" borderId="1" xfId="0" applyFill="1" applyBorder="1"/>
    <xf numFmtId="0" fontId="12" fillId="6" borderId="2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0" xfId="0" applyFill="1"/>
    <xf numFmtId="0" fontId="0" fillId="6" borderId="7" xfId="0" applyFill="1" applyBorder="1"/>
    <xf numFmtId="0" fontId="4" fillId="6" borderId="0" xfId="0" applyFont="1" applyFill="1" applyAlignment="1">
      <alignment horizontal="right"/>
    </xf>
    <xf numFmtId="0" fontId="10" fillId="6" borderId="0" xfId="0" applyFont="1" applyFill="1" applyAlignment="1">
      <alignment horizontal="right"/>
    </xf>
    <xf numFmtId="0" fontId="0" fillId="6" borderId="0" xfId="0" applyFill="1" applyAlignment="1">
      <alignment horizontal="right"/>
    </xf>
    <xf numFmtId="0" fontId="2" fillId="6" borderId="0" xfId="0" applyFont="1" applyFill="1" applyAlignment="1">
      <alignment horizontal="right"/>
    </xf>
    <xf numFmtId="0" fontId="0" fillId="6" borderId="8" xfId="0" applyFill="1" applyBorder="1"/>
    <xf numFmtId="0" fontId="0" fillId="6" borderId="4" xfId="0" applyFill="1" applyBorder="1"/>
    <xf numFmtId="0" fontId="0" fillId="6" borderId="5" xfId="0" applyFill="1" applyBorder="1"/>
    <xf numFmtId="0" fontId="0" fillId="4" borderId="4" xfId="0" applyFill="1" applyBorder="1"/>
    <xf numFmtId="0" fontId="4" fillId="0" borderId="9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2" fillId="0" borderId="11" xfId="0" applyFont="1" applyBorder="1" applyAlignment="1">
      <alignment horizontal="right"/>
    </xf>
    <xf numFmtId="165" fontId="12" fillId="4" borderId="1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1" xfId="0" applyFont="1" applyBorder="1"/>
    <xf numFmtId="0" fontId="0" fillId="0" borderId="13" xfId="0" applyBorder="1"/>
    <xf numFmtId="0" fontId="0" fillId="3" borderId="14" xfId="0" applyFill="1" applyBorder="1" applyAlignment="1">
      <alignment wrapText="1"/>
    </xf>
    <xf numFmtId="2" fontId="4" fillId="4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15" fillId="0" borderId="4" xfId="0" applyFont="1" applyBorder="1"/>
    <xf numFmtId="165" fontId="4" fillId="4" borderId="0" xfId="0" applyNumberFormat="1" applyFont="1" applyFill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50"/>
              <a:t>Strains distribution over height</a:t>
            </a:r>
          </a:p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 sz="1050"/>
          </a:p>
        </c:rich>
      </c:tx>
      <c:layout>
        <c:manualLayout>
          <c:xMode val="edge"/>
          <c:yMode val="edge"/>
          <c:x val="0.27727295082378567"/>
          <c:y val="4.618285771603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247615642319142"/>
          <c:y val="0.19213586082881509"/>
          <c:w val="0.69837969631936991"/>
          <c:h val="0.69178684901229448"/>
        </c:manualLayout>
      </c:layout>
      <c:scatterChart>
        <c:scatterStyle val="smoothMarker"/>
        <c:varyColors val="0"/>
        <c:ser>
          <c:idx val="0"/>
          <c:order val="0"/>
          <c:tx>
            <c:v>Strains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'ULS - Characteristic'!$A$12:$A$18</c:f>
              <c:numCache>
                <c:formatCode>0.0</c:formatCode>
                <c:ptCount val="7"/>
                <c:pt idx="0">
                  <c:v>220</c:v>
                </c:pt>
                <c:pt idx="1">
                  <c:v>200</c:v>
                </c:pt>
                <c:pt idx="2">
                  <c:v>180</c:v>
                </c:pt>
                <c:pt idx="4">
                  <c:v>180</c:v>
                </c:pt>
                <c:pt idx="5">
                  <c:v>70.937007538000003</c:v>
                </c:pt>
                <c:pt idx="6">
                  <c:v>0</c:v>
                </c:pt>
              </c:numCache>
            </c:numRef>
          </c:xVal>
          <c:yVal>
            <c:numRef>
              <c:f>'ULS - Characteristic'!$J$12:$J$18</c:f>
              <c:numCache>
                <c:formatCode>0.00</c:formatCode>
                <c:ptCount val="7"/>
                <c:pt idx="0" formatCode="General">
                  <c:v>5</c:v>
                </c:pt>
                <c:pt idx="1">
                  <c:v>4.3291426775462556</c:v>
                </c:pt>
                <c:pt idx="2">
                  <c:v>3.6582853550925107</c:v>
                </c:pt>
                <c:pt idx="4">
                  <c:v>3.6582853550925107</c:v>
                </c:pt>
                <c:pt idx="5" formatCode="General">
                  <c:v>0</c:v>
                </c:pt>
                <c:pt idx="6">
                  <c:v>-2.3794305469911881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DD-4920-84FA-99E47FE7A3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471464"/>
        <c:axId val="1"/>
      </c:scatterChart>
      <c:valAx>
        <c:axId val="557471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fr-CH" sz="1000"/>
                  <a:t>Position x [mm]</a:t>
                </a:r>
              </a:p>
            </c:rich>
          </c:tx>
          <c:layout>
            <c:manualLayout>
              <c:xMode val="edge"/>
              <c:yMode val="edge"/>
              <c:x val="0.41258778599137824"/>
              <c:y val="0.90122373238377051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fr-CH" sz="1100"/>
                  <a:t>Strain [</a:t>
                </a:r>
                <a:r>
                  <a:rPr lang="fr-CH" sz="1100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‰]</a:t>
                </a:r>
                <a:endParaRPr lang="fr-CH" sz="1100"/>
              </a:p>
            </c:rich>
          </c:tx>
          <c:layout>
            <c:manualLayout>
              <c:xMode val="edge"/>
              <c:yMode val="edge"/>
              <c:x val="4.4382750435354279E-2"/>
              <c:y val="0.4075142518013273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747146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807212117706548"/>
          <c:y val="0.28607060728361372"/>
          <c:w val="0.18684620933015816"/>
          <c:h val="5.97016919548411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586740</xdr:colOff>
      <xdr:row>20</xdr:row>
      <xdr:rowOff>99060</xdr:rowOff>
    </xdr:from>
    <xdr:to>
      <xdr:col>14</xdr:col>
      <xdr:colOff>495300</xdr:colOff>
      <xdr:row>29</xdr:row>
      <xdr:rowOff>160020</xdr:rowOff>
    </xdr:to>
    <xdr:pic>
      <xdr:nvPicPr>
        <xdr:cNvPr id="19496" name="Picture 2">
          <a:extLst>
            <a:ext uri="{FF2B5EF4-FFF2-40B4-BE49-F238E27FC236}">
              <a16:creationId xmlns:a16="http://schemas.microsoft.com/office/drawing/2014/main" id="{FB510B49-CE4F-610A-2D21-2DDEF7723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3901440"/>
          <a:ext cx="3794760" cy="1569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510540</xdr:colOff>
      <xdr:row>10</xdr:row>
      <xdr:rowOff>121920</xdr:rowOff>
    </xdr:from>
    <xdr:to>
      <xdr:col>24</xdr:col>
      <xdr:colOff>167640</xdr:colOff>
      <xdr:row>27</xdr:row>
      <xdr:rowOff>137160</xdr:rowOff>
    </xdr:to>
    <xdr:graphicFrame macro="">
      <xdr:nvGraphicFramePr>
        <xdr:cNvPr id="19497" name="Graphique 4">
          <a:extLst>
            <a:ext uri="{FF2B5EF4-FFF2-40B4-BE49-F238E27FC236}">
              <a16:creationId xmlns:a16="http://schemas.microsoft.com/office/drawing/2014/main" id="{C0D5E431-E180-8458-D0D3-6A97D8F9E6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281940</xdr:colOff>
      <xdr:row>20</xdr:row>
      <xdr:rowOff>160020</xdr:rowOff>
    </xdr:from>
    <xdr:to>
      <xdr:col>9</xdr:col>
      <xdr:colOff>281940</xdr:colOff>
      <xdr:row>30</xdr:row>
      <xdr:rowOff>137160</xdr:rowOff>
    </xdr:to>
    <xdr:pic>
      <xdr:nvPicPr>
        <xdr:cNvPr id="19498" name="Image 2">
          <a:extLst>
            <a:ext uri="{FF2B5EF4-FFF2-40B4-BE49-F238E27FC236}">
              <a16:creationId xmlns:a16="http://schemas.microsoft.com/office/drawing/2014/main" id="{681F5C47-C1DA-1D54-7743-983775324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962400"/>
          <a:ext cx="6332220" cy="165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104775</xdr:colOff>
      <xdr:row>1</xdr:row>
      <xdr:rowOff>66675</xdr:rowOff>
    </xdr:from>
    <xdr:to>
      <xdr:col>21</xdr:col>
      <xdr:colOff>723900</xdr:colOff>
      <xdr:row>4</xdr:row>
      <xdr:rowOff>38100</xdr:rowOff>
    </xdr:to>
    <xdr:sp macro="[0]!Macro1" textlink="">
      <xdr:nvSpPr>
        <xdr:cNvPr id="4" name="UTurnArrow">
          <a:extLst>
            <a:ext uri="{FF2B5EF4-FFF2-40B4-BE49-F238E27FC236}">
              <a16:creationId xmlns:a16="http://schemas.microsoft.com/office/drawing/2014/main" id="{93EBF700-D6F8-4658-96AE-9D7A586D8020}"/>
            </a:ext>
          </a:extLst>
        </xdr:cNvPr>
        <xdr:cNvSpPr>
          <a:spLocks noEditPoints="1" noChangeArrowheads="1"/>
        </xdr:cNvSpPr>
      </xdr:nvSpPr>
      <xdr:spPr bwMode="auto">
        <a:xfrm>
          <a:off x="5848350" y="66675"/>
          <a:ext cx="619125" cy="54292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43401-DCEA-4996-A964-908B5C569E03}">
  <sheetPr codeName="Feuil4"/>
  <dimension ref="A1:V19"/>
  <sheetViews>
    <sheetView tabSelected="1" zoomScale="96" zoomScaleNormal="100" workbookViewId="0">
      <selection activeCell="I11" sqref="I11"/>
    </sheetView>
  </sheetViews>
  <sheetFormatPr baseColWidth="10" defaultColWidth="9.1796875" defaultRowHeight="12.5"/>
  <cols>
    <col min="1" max="1" width="7.7265625" customWidth="1"/>
    <col min="2" max="2" width="14.7265625" customWidth="1"/>
    <col min="3" max="3" width="7.7265625" customWidth="1"/>
    <col min="4" max="4" width="9.1796875" customWidth="1"/>
    <col min="5" max="5" width="8.26953125" customWidth="1"/>
    <col min="6" max="6" width="12.26953125" customWidth="1"/>
    <col min="7" max="7" width="13" customWidth="1"/>
    <col min="8" max="8" width="9" customWidth="1"/>
    <col min="9" max="9" width="10.54296875" customWidth="1"/>
    <col min="10" max="10" width="11.26953125" customWidth="1"/>
    <col min="11" max="11" width="9.1796875" customWidth="1"/>
    <col min="12" max="12" width="13.26953125" customWidth="1"/>
    <col min="13" max="13" width="12.81640625" customWidth="1"/>
    <col min="14" max="14" width="10" customWidth="1"/>
    <col min="17" max="17" width="13" customWidth="1"/>
    <col min="18" max="18" width="6.1796875" customWidth="1"/>
    <col min="19" max="19" width="5.54296875" customWidth="1"/>
    <col min="22" max="22" width="12.81640625" customWidth="1"/>
  </cols>
  <sheetData>
    <row r="1" spans="1:22" ht="16.5" customHeight="1">
      <c r="A1" s="1" t="s">
        <v>26</v>
      </c>
      <c r="M1" s="4"/>
      <c r="N1" s="36" t="s">
        <v>28</v>
      </c>
      <c r="O1" s="5"/>
      <c r="P1" s="48"/>
      <c r="Q1" s="49" t="s">
        <v>45</v>
      </c>
      <c r="R1" s="50"/>
      <c r="S1" s="50"/>
      <c r="T1" s="51"/>
    </row>
    <row r="2" spans="1:22" ht="16">
      <c r="A2" s="1" t="s">
        <v>27</v>
      </c>
      <c r="F2" s="68" t="s">
        <v>53</v>
      </c>
      <c r="G2" s="69"/>
      <c r="H2" s="69"/>
      <c r="I2" s="69"/>
      <c r="J2" s="69"/>
      <c r="K2" s="70"/>
      <c r="L2" s="63" t="s">
        <v>41</v>
      </c>
      <c r="M2" s="62"/>
      <c r="N2" s="37" t="s">
        <v>29</v>
      </c>
      <c r="O2" s="7"/>
      <c r="P2" s="52"/>
      <c r="Q2" s="53"/>
      <c r="R2" s="53"/>
      <c r="S2" s="53"/>
      <c r="T2" s="54"/>
      <c r="V2" s="78" t="s">
        <v>65</v>
      </c>
    </row>
    <row r="3" spans="1:22" ht="15.5">
      <c r="F3" s="75" t="s">
        <v>64</v>
      </c>
      <c r="G3" s="76"/>
      <c r="H3" s="76"/>
      <c r="I3" s="76"/>
      <c r="J3" s="76"/>
      <c r="K3" s="77"/>
      <c r="L3" s="64">
        <v>12</v>
      </c>
      <c r="P3" s="52"/>
      <c r="Q3" s="55" t="s">
        <v>30</v>
      </c>
      <c r="R3" s="56" t="s">
        <v>50</v>
      </c>
      <c r="S3" s="45">
        <v>1</v>
      </c>
      <c r="T3" s="54"/>
      <c r="V3" s="79"/>
    </row>
    <row r="4" spans="1:22" ht="15.5">
      <c r="B4" s="9"/>
      <c r="C4" s="5" t="s">
        <v>8</v>
      </c>
      <c r="D4" s="10" t="s">
        <v>6</v>
      </c>
      <c r="E4" s="11" t="s">
        <v>5</v>
      </c>
      <c r="F4" s="35" t="s">
        <v>56</v>
      </c>
      <c r="G4" s="35" t="s">
        <v>61</v>
      </c>
      <c r="H4" s="10" t="s">
        <v>32</v>
      </c>
      <c r="I4" s="35" t="s">
        <v>62</v>
      </c>
      <c r="J4" s="6"/>
      <c r="K4" s="9"/>
      <c r="L4" s="35" t="s">
        <v>42</v>
      </c>
      <c r="M4" s="10" t="s">
        <v>7</v>
      </c>
      <c r="N4" s="44" t="s">
        <v>43</v>
      </c>
      <c r="O4" s="27" t="s">
        <v>11</v>
      </c>
      <c r="P4" s="52"/>
      <c r="Q4" s="55" t="s">
        <v>52</v>
      </c>
      <c r="R4" s="56" t="s">
        <v>47</v>
      </c>
      <c r="S4" s="45">
        <v>1</v>
      </c>
      <c r="T4" s="54"/>
      <c r="V4" s="79"/>
    </row>
    <row r="5" spans="1:22" ht="15.5">
      <c r="B5" s="40" t="s">
        <v>54</v>
      </c>
      <c r="C5" s="13">
        <v>0</v>
      </c>
      <c r="D5" s="13">
        <v>18</v>
      </c>
      <c r="E5" s="13">
        <v>150</v>
      </c>
      <c r="F5" s="13">
        <v>450</v>
      </c>
      <c r="G5" s="22">
        <f>F5/S6</f>
        <v>450</v>
      </c>
      <c r="H5" s="13">
        <v>100</v>
      </c>
      <c r="I5" s="13">
        <v>210000</v>
      </c>
      <c r="J5" s="19"/>
      <c r="K5" s="38" t="s">
        <v>30</v>
      </c>
      <c r="L5" s="22">
        <f>L3*S3/S4</f>
        <v>12</v>
      </c>
      <c r="M5" s="13">
        <v>5</v>
      </c>
      <c r="N5" s="14">
        <v>50000</v>
      </c>
      <c r="O5" s="28">
        <f>1000*L5/N5</f>
        <v>0.24</v>
      </c>
      <c r="P5" s="52"/>
      <c r="Q5" s="57"/>
      <c r="R5" s="57"/>
      <c r="S5" s="53"/>
      <c r="T5" s="54"/>
      <c r="V5" s="79"/>
    </row>
    <row r="6" spans="1:22" ht="15.5">
      <c r="B6" s="40" t="s">
        <v>51</v>
      </c>
      <c r="C6" s="13">
        <v>14</v>
      </c>
      <c r="D6" s="13">
        <v>12</v>
      </c>
      <c r="E6" s="13">
        <v>100</v>
      </c>
      <c r="F6" s="13">
        <v>500</v>
      </c>
      <c r="G6" s="22">
        <f>F6/S6</f>
        <v>500</v>
      </c>
      <c r="H6" s="13">
        <v>100</v>
      </c>
      <c r="I6" s="13">
        <v>210000</v>
      </c>
      <c r="J6" s="19"/>
      <c r="K6" s="26"/>
      <c r="L6" s="35" t="s">
        <v>59</v>
      </c>
      <c r="M6" s="35" t="s">
        <v>60</v>
      </c>
      <c r="N6" s="35" t="s">
        <v>44</v>
      </c>
      <c r="O6" s="27" t="s">
        <v>12</v>
      </c>
      <c r="P6" s="52"/>
      <c r="Q6" s="55" t="s">
        <v>46</v>
      </c>
      <c r="R6" s="58" t="s">
        <v>48</v>
      </c>
      <c r="S6" s="45">
        <v>1</v>
      </c>
      <c r="T6" s="54"/>
      <c r="V6" s="80"/>
    </row>
    <row r="7" spans="1:22">
      <c r="B7" s="15"/>
      <c r="C7" s="7"/>
      <c r="D7" s="7"/>
      <c r="E7" s="7"/>
      <c r="F7" s="7"/>
      <c r="G7" s="7"/>
      <c r="H7" s="7"/>
      <c r="I7" s="7"/>
      <c r="J7" s="8"/>
      <c r="K7" s="39" t="s">
        <v>31</v>
      </c>
      <c r="L7" s="16">
        <v>30</v>
      </c>
      <c r="M7" s="47">
        <f>L7/S8</f>
        <v>30</v>
      </c>
      <c r="N7" s="16">
        <v>35000</v>
      </c>
      <c r="O7" s="28">
        <f>1000*M7/N7</f>
        <v>0.8571428571428571</v>
      </c>
      <c r="P7" s="52"/>
      <c r="Q7" s="57"/>
      <c r="R7" s="57"/>
      <c r="S7" s="53"/>
      <c r="T7" s="54"/>
    </row>
    <row r="8" spans="1:22" ht="15">
      <c r="P8" s="52"/>
      <c r="Q8" s="55" t="s">
        <v>31</v>
      </c>
      <c r="R8" s="58" t="s">
        <v>49</v>
      </c>
      <c r="S8" s="45">
        <v>1</v>
      </c>
      <c r="T8" s="54"/>
    </row>
    <row r="9" spans="1:22">
      <c r="B9" s="9"/>
      <c r="C9" s="5"/>
      <c r="D9" s="11"/>
      <c r="E9" s="11"/>
      <c r="F9" s="5"/>
      <c r="G9" s="5"/>
      <c r="H9" s="5"/>
      <c r="I9" s="11" t="s">
        <v>1</v>
      </c>
      <c r="J9" s="10" t="s">
        <v>9</v>
      </c>
      <c r="K9" s="10" t="s">
        <v>10</v>
      </c>
      <c r="L9" s="5"/>
      <c r="M9" s="11" t="s">
        <v>14</v>
      </c>
      <c r="N9" s="5"/>
      <c r="O9" s="11" t="s">
        <v>2</v>
      </c>
      <c r="P9" s="59"/>
      <c r="Q9" s="60"/>
      <c r="R9" s="60"/>
      <c r="S9" s="60"/>
      <c r="T9" s="61"/>
    </row>
    <row r="10" spans="1:22" ht="15.5">
      <c r="B10" s="12"/>
      <c r="G10" s="67" t="s">
        <v>63</v>
      </c>
      <c r="H10" s="17" t="s">
        <v>21</v>
      </c>
      <c r="I10" s="18">
        <v>70.937007538000003</v>
      </c>
      <c r="O10" s="19"/>
    </row>
    <row r="11" spans="1:22">
      <c r="A11" s="2" t="s">
        <v>0</v>
      </c>
      <c r="B11" s="20"/>
      <c r="C11" s="2"/>
      <c r="D11" s="3"/>
      <c r="H11" s="17"/>
      <c r="I11" s="23"/>
      <c r="K11" s="29"/>
      <c r="L11" s="17"/>
      <c r="M11" s="23"/>
      <c r="N11" s="17"/>
      <c r="O11" s="24"/>
    </row>
    <row r="12" spans="1:22" ht="15.5">
      <c r="A12" s="3">
        <f>D18+D12</f>
        <v>220</v>
      </c>
      <c r="B12" s="41" t="s">
        <v>30</v>
      </c>
      <c r="C12" s="17" t="s">
        <v>15</v>
      </c>
      <c r="D12" s="21">
        <v>40</v>
      </c>
      <c r="E12" t="s">
        <v>1</v>
      </c>
      <c r="F12" s="43" t="s">
        <v>37</v>
      </c>
      <c r="H12" s="17" t="s">
        <v>17</v>
      </c>
      <c r="I12" s="22">
        <f>D18+D12/2</f>
        <v>200</v>
      </c>
      <c r="J12" s="13">
        <v>5</v>
      </c>
      <c r="K12" s="22">
        <f>IF(J12&lt;O5,N5*J12/1000,L5)</f>
        <v>12</v>
      </c>
      <c r="L12" s="17" t="s">
        <v>22</v>
      </c>
      <c r="M12" s="22">
        <f>(K12+K14)*D12*1000/(2*1000)</f>
        <v>480</v>
      </c>
      <c r="N12" s="42" t="s">
        <v>33</v>
      </c>
      <c r="O12" s="31">
        <f>M12*I12*0.001</f>
        <v>96</v>
      </c>
    </row>
    <row r="13" spans="1:22" ht="17.25" customHeight="1">
      <c r="A13" s="3">
        <f>I13</f>
        <v>200</v>
      </c>
      <c r="B13" s="20"/>
      <c r="C13" s="17" t="s">
        <v>16</v>
      </c>
      <c r="D13" s="22">
        <f>(1000/E6)*(3.141592653*D6^2/4)</f>
        <v>1130.9733550799999</v>
      </c>
      <c r="E13" t="s">
        <v>4</v>
      </c>
      <c r="F13" s="43" t="s">
        <v>38</v>
      </c>
      <c r="H13" s="17" t="s">
        <v>18</v>
      </c>
      <c r="I13" s="22">
        <f>D18+D12-C6-D6/2</f>
        <v>200</v>
      </c>
      <c r="J13" s="71">
        <f>J12*(I13-I10)/(D12+D18-I10)</f>
        <v>4.3291426775462556</v>
      </c>
      <c r="K13" s="22">
        <f>IF(J13&lt;(1000*G6/I6),I6*J13/1000,G6)</f>
        <v>500</v>
      </c>
      <c r="L13" s="17" t="s">
        <v>23</v>
      </c>
      <c r="M13" s="74">
        <f>K13*D13/1000</f>
        <v>565.48667753999996</v>
      </c>
      <c r="N13" s="42" t="s">
        <v>34</v>
      </c>
      <c r="O13" s="31">
        <f>M13*I13*0.001</f>
        <v>113.09733550799999</v>
      </c>
    </row>
    <row r="14" spans="1:22">
      <c r="A14" s="3">
        <f>D18</f>
        <v>180</v>
      </c>
      <c r="B14" s="20"/>
      <c r="C14" s="17"/>
      <c r="D14" s="3"/>
      <c r="F14" t="s">
        <v>13</v>
      </c>
      <c r="I14" s="29"/>
      <c r="J14" s="71">
        <f>J12*(D18-I10)/(D18+D12-I10)</f>
        <v>3.6582853550925107</v>
      </c>
      <c r="K14" s="22">
        <f>IF(J14&lt;O5,N5*J14/1000,L5)</f>
        <v>12</v>
      </c>
      <c r="L14" s="17"/>
      <c r="M14" s="3"/>
      <c r="N14" s="17"/>
      <c r="O14" s="32"/>
    </row>
    <row r="15" spans="1:22" ht="11.25" customHeight="1">
      <c r="A15" s="3"/>
      <c r="B15" s="30"/>
      <c r="C15" s="17"/>
      <c r="I15" s="29"/>
      <c r="J15" s="43"/>
      <c r="M15" s="29"/>
      <c r="O15" s="33"/>
    </row>
    <row r="16" spans="1:22" ht="18" customHeight="1">
      <c r="A16" s="3">
        <f>I16</f>
        <v>180</v>
      </c>
      <c r="B16" s="20"/>
      <c r="C16" s="42" t="s">
        <v>55</v>
      </c>
      <c r="D16" s="22">
        <f>(1000/E5)*(3.141592653*D5^2/4)</f>
        <v>1696.46003262</v>
      </c>
      <c r="E16" t="s">
        <v>4</v>
      </c>
      <c r="F16" s="43" t="s">
        <v>39</v>
      </c>
      <c r="H16" s="17" t="s">
        <v>19</v>
      </c>
      <c r="I16" s="22">
        <f>D18</f>
        <v>180</v>
      </c>
      <c r="J16" s="71">
        <f>J12*(I16-I10)/(D18+D12-I10)</f>
        <v>3.6582853550925107</v>
      </c>
      <c r="K16" s="22">
        <f>IF(J16&lt;(1000*G5/I5),I5*J16/1000,G5)</f>
        <v>450</v>
      </c>
      <c r="L16" s="17" t="s">
        <v>24</v>
      </c>
      <c r="M16" s="22">
        <f>K16*D16/1000</f>
        <v>763.40701467899999</v>
      </c>
      <c r="N16" s="42" t="s">
        <v>35</v>
      </c>
      <c r="O16" s="31">
        <f>M16*I16*0.001</f>
        <v>137.41326264222002</v>
      </c>
    </row>
    <row r="17" spans="1:15" ht="15.5">
      <c r="A17" s="3">
        <f>I17</f>
        <v>70.937007538000003</v>
      </c>
      <c r="B17" s="12"/>
      <c r="C17" s="17"/>
      <c r="H17" s="17" t="s">
        <v>21</v>
      </c>
      <c r="I17" s="22">
        <f>I10</f>
        <v>70.937007538000003</v>
      </c>
      <c r="J17" s="72">
        <v>0</v>
      </c>
      <c r="K17" s="46">
        <v>0</v>
      </c>
      <c r="M17" s="29"/>
      <c r="O17" s="33"/>
    </row>
    <row r="18" spans="1:15" ht="15.5">
      <c r="A18" s="3">
        <v>0</v>
      </c>
      <c r="B18" s="41" t="s">
        <v>31</v>
      </c>
      <c r="C18" s="42" t="s">
        <v>58</v>
      </c>
      <c r="D18" s="21">
        <v>180</v>
      </c>
      <c r="E18" t="s">
        <v>1</v>
      </c>
      <c r="F18" s="43" t="s">
        <v>40</v>
      </c>
      <c r="H18" s="17" t="s">
        <v>20</v>
      </c>
      <c r="I18" s="22">
        <f>IF(ABS(J18)&lt;O7,I10/3,0.85*I10/2)</f>
        <v>30.14822820365</v>
      </c>
      <c r="J18" s="71">
        <f>-J12*(I10)/(D18+D12-I10)</f>
        <v>-2.3794305469911881</v>
      </c>
      <c r="K18" s="22">
        <f>IF(ABS(J18)&lt;O7,N7*J18/1000,-M7)</f>
        <v>-30</v>
      </c>
      <c r="L18" s="17" t="s">
        <v>25</v>
      </c>
      <c r="M18" s="22">
        <f>IF(ABS(J18)&lt;O7,K18*I10/2,0.85*K18*I10)</f>
        <v>-1808.8936922190001</v>
      </c>
      <c r="N18" s="42" t="s">
        <v>36</v>
      </c>
      <c r="O18" s="31">
        <f>M18*I18*0.001</f>
        <v>-54.534939829161445</v>
      </c>
    </row>
    <row r="19" spans="1:15" ht="15">
      <c r="B19" s="15"/>
      <c r="C19" s="7"/>
      <c r="D19" s="7"/>
      <c r="E19" s="7"/>
      <c r="F19" s="7"/>
      <c r="G19" s="7"/>
      <c r="H19" s="7"/>
      <c r="I19" s="73"/>
      <c r="J19" s="73"/>
      <c r="K19" s="7"/>
      <c r="L19" s="25" t="s">
        <v>3</v>
      </c>
      <c r="M19" s="34">
        <f>SUM(M11:M18)</f>
        <v>0</v>
      </c>
      <c r="N19" s="65" t="s">
        <v>57</v>
      </c>
      <c r="O19" s="66">
        <f>SUM(O11:O18)</f>
        <v>291.97565832105857</v>
      </c>
    </row>
  </sheetData>
  <mergeCells count="2">
    <mergeCell ref="F3:K3"/>
    <mergeCell ref="V2:V6"/>
  </mergeCells>
  <pageMargins left="0.39370078740157483" right="0.39370078740157483" top="0.59055118110236227" bottom="0.78740157480314965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ULS - Characteristic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Ammann</dc:creator>
  <cp:lastModifiedBy>Emmanuel Denarié</cp:lastModifiedBy>
  <cp:lastPrinted>2007-05-16T11:30:06Z</cp:lastPrinted>
  <dcterms:created xsi:type="dcterms:W3CDTF">1996-10-14T23:33:28Z</dcterms:created>
  <dcterms:modified xsi:type="dcterms:W3CDTF">2025-12-17T11:25:26Z</dcterms:modified>
</cp:coreProperties>
</file>